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120" windowHeight="8955"/>
  </bookViews>
  <sheets>
    <sheet name="Дз37" sheetId="1" r:id="rId1"/>
    <sheet name="Желез1а" sheetId="2" r:id="rId2"/>
    <sheet name="Желез2" sheetId="3" r:id="rId3"/>
    <sheet name="Желез3" sheetId="4" r:id="rId4"/>
  </sheets>
  <calcPr calcId="145621"/>
</workbook>
</file>

<file path=xl/calcChain.xml><?xml version="1.0" encoding="utf-8"?>
<calcChain xmlns="http://schemas.openxmlformats.org/spreadsheetml/2006/main">
  <c r="I21" i="4" l="1"/>
  <c r="I17" i="4"/>
  <c r="F20" i="4"/>
  <c r="F19" i="4"/>
  <c r="E19" i="4"/>
  <c r="F18" i="4"/>
  <c r="F17" i="4"/>
  <c r="E17" i="4"/>
  <c r="F16" i="4"/>
  <c r="F15" i="4"/>
  <c r="F14" i="4"/>
  <c r="F13" i="4"/>
  <c r="F11" i="4"/>
  <c r="F20" i="3" l="1"/>
  <c r="F19" i="3"/>
  <c r="F18" i="3"/>
  <c r="I17" i="3"/>
  <c r="F17" i="3"/>
  <c r="E17" i="3"/>
  <c r="F16" i="3"/>
  <c r="F15" i="3"/>
  <c r="F14" i="3"/>
  <c r="I21" i="3"/>
  <c r="E21" i="3"/>
  <c r="F11" i="3"/>
  <c r="F21" i="4"/>
  <c r="E21" i="4"/>
  <c r="F20" i="2"/>
  <c r="F19" i="2"/>
  <c r="F18" i="2"/>
  <c r="I17" i="2"/>
  <c r="F17" i="2"/>
  <c r="E17" i="2"/>
  <c r="E21" i="2" s="1"/>
  <c r="F16" i="2"/>
  <c r="F15" i="2"/>
  <c r="F14" i="2"/>
  <c r="F13" i="2"/>
  <c r="F11" i="2"/>
  <c r="I17" i="1"/>
  <c r="I21" i="1" s="1"/>
  <c r="F17" i="1"/>
  <c r="E17" i="1"/>
  <c r="E21" i="1" s="1"/>
  <c r="F20" i="1"/>
  <c r="F19" i="1"/>
  <c r="F18" i="1"/>
  <c r="F16" i="1"/>
  <c r="F15" i="1"/>
  <c r="F14" i="1"/>
  <c r="F11" i="1"/>
  <c r="F21" i="2" l="1"/>
  <c r="F21" i="3"/>
  <c r="I21" i="2"/>
  <c r="F21" i="1"/>
</calcChain>
</file>

<file path=xl/sharedStrings.xml><?xml version="1.0" encoding="utf-8"?>
<sst xmlns="http://schemas.openxmlformats.org/spreadsheetml/2006/main" count="257" uniqueCount="49">
  <si>
    <t>Отчет</t>
  </si>
  <si>
    <t>из стоимости за период с ноября по декабрь 2018 года</t>
  </si>
  <si>
    <t>об оказанных услугах, выполненных работах и об определении</t>
  </si>
  <si>
    <t>В подтверждении указанного отчета прилагается акт о приемке оказанных услуг и выполненных работ (или акт остутствует)</t>
  </si>
  <si>
    <t>(согласно приложению № 15 договора управления МКД)</t>
  </si>
  <si>
    <t>по адресу: г.Заволжье, пр. Джержинского 37</t>
  </si>
  <si>
    <t>Порядковый номер по утвержденному перечню услуг и работ</t>
  </si>
  <si>
    <t>Элемент общего имущества, в отношении которого выполнены услуги, работы</t>
  </si>
  <si>
    <t>Наименование услуг, работ</t>
  </si>
  <si>
    <t>Ед. измерения услуг, работ (кв.м., п.м., шт., куб.м.)</t>
  </si>
  <si>
    <t>Цена за единицу услуг, работ (руб./кв.м, п.м., шт., куб.м)</t>
  </si>
  <si>
    <t>Стоимость услуг, работ, руб.</t>
  </si>
  <si>
    <t>Выявленные недостатки, основание для снижения стоимости услуг, работ</t>
  </si>
  <si>
    <t>Сумма снижения, руб.</t>
  </si>
  <si>
    <t>Итоговая стоимость, руб.</t>
  </si>
  <si>
    <t>г.Заволжье, пр.Дзержинского 37, площадь жилых и нежилых помещений</t>
  </si>
  <si>
    <t>Услуги по управлению домом</t>
  </si>
  <si>
    <t>кв.м.</t>
  </si>
  <si>
    <t>-</t>
  </si>
  <si>
    <t>Перечень услуг по содержанию МКД</t>
  </si>
  <si>
    <t>Санитраное содержание общего имущества дома</t>
  </si>
  <si>
    <t>2.1</t>
  </si>
  <si>
    <t>2.2</t>
  </si>
  <si>
    <t>Дератизация и дезинсекция</t>
  </si>
  <si>
    <t>2.3</t>
  </si>
  <si>
    <t>Санитарное содержание придомовой територии</t>
  </si>
  <si>
    <t>2.4</t>
  </si>
  <si>
    <t>Сбор, вывоз и утилизация ТБО</t>
  </si>
  <si>
    <t>2.5</t>
  </si>
  <si>
    <t>Содержание и техническое обслуживание внутридомового инженерного оборудования: отопления, водоснабжения, водотведения, электроснабжения и газоснабжения</t>
  </si>
  <si>
    <t>2.6</t>
  </si>
  <si>
    <t>Аварийно-диспетческое обслуживание</t>
  </si>
  <si>
    <t>2.7</t>
  </si>
  <si>
    <t>Содержание общестроительных конструкций</t>
  </si>
  <si>
    <t>3</t>
  </si>
  <si>
    <t>Подготовка дома к сезонной эксплуатации (текущий ремонт)</t>
  </si>
  <si>
    <t>г.Заволжье, ул. Железнодорожная 1а, площадь жилых и нежилых помещений</t>
  </si>
  <si>
    <t>по адресу: г.Заволжье, ул. Железнодорожная 1а</t>
  </si>
  <si>
    <t>из стоимости за период с октября по декабрь 2018 года</t>
  </si>
  <si>
    <t>по адресу: г.Заволжье, ул. Железнодорожная 2</t>
  </si>
  <si>
    <t>г.Заволжье, ул. Железнодорожная 2, площадь жилых и нежилых помещений</t>
  </si>
  <si>
    <t>по адресу: г.Заволжье, ул. Железнодорожная 3</t>
  </si>
  <si>
    <t>г.Заволжье, ул. Железнодорожная 3, площадь жилых и нежилых помещений</t>
  </si>
  <si>
    <t>заявление</t>
  </si>
  <si>
    <t>Справочно:  Оплачено населением - 58908,34 руб.</t>
  </si>
  <si>
    <t>Справочно: Оплачено населением - 134783,26 руб.</t>
  </si>
  <si>
    <t>Справочно: Оплачено населением - 104753,64 руб.</t>
  </si>
  <si>
    <t>Справочно: Оплачено населением - 153126,09 руб.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</si>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</sst>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22" sqref="A1:I22"/>
    </sheetView>
  </sheetViews>
  <sheetFormatPr defaultRowHeight="15" x14ac:dyDescent="0.25"/>
  <cols>
    <col min="1" max="1" width="10.42578125" customWidth="1"/>
    <col min="2" max="2" width="16.5703125" customWidth="1"/>
    <col min="3" max="3" width="59.140625" customWidth="1"/>
    <col min="4" max="4" width="10.42578125" customWidth="1"/>
    <col min="6" max="6" width="10.7109375" customWidth="1"/>
    <col min="7" max="7" width="12.42578125" customWidth="1"/>
    <col min="8" max="9" width="11.42578125" customWidth="1"/>
  </cols>
  <sheetData>
    <row r="1" spans="1:9" s="1" customFormat="1" ht="14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 x14ac:dyDescent="0.2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4.2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4.25" x14ac:dyDescent="0.2">
      <c r="A4" s="16" t="s">
        <v>5</v>
      </c>
      <c r="B4" s="16"/>
      <c r="C4" s="16"/>
      <c r="D4" s="16"/>
      <c r="E4" s="16"/>
      <c r="F4" s="16"/>
      <c r="G4" s="16"/>
      <c r="H4" s="16"/>
      <c r="I4" s="16"/>
    </row>
    <row r="5" spans="1:9" s="1" customFormat="1" ht="14.25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7" spans="1:9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I8" t="s">
        <v>48</v>
      </c>
    </row>
    <row r="9" spans="1:9" s="3" customFormat="1" ht="120" x14ac:dyDescent="0.25">
      <c r="A9" s="4" t="s">
        <v>6</v>
      </c>
      <c r="B9" s="4" t="s">
        <v>7</v>
      </c>
      <c r="C9" s="4" t="s">
        <v>8</v>
      </c>
      <c r="D9" s="4" t="s">
        <v>9</v>
      </c>
      <c r="E9" s="12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s="2" customForma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s="2" customFormat="1" x14ac:dyDescent="0.25">
      <c r="A11" s="4">
        <v>1</v>
      </c>
      <c r="B11" s="15" t="s">
        <v>15</v>
      </c>
      <c r="C11" s="5" t="s">
        <v>16</v>
      </c>
      <c r="D11" s="4" t="s">
        <v>17</v>
      </c>
      <c r="E11" s="6">
        <v>4</v>
      </c>
      <c r="F11" s="6">
        <f>7336*2</f>
        <v>14672</v>
      </c>
      <c r="G11" s="4" t="s">
        <v>18</v>
      </c>
      <c r="H11" s="4" t="s">
        <v>18</v>
      </c>
      <c r="I11" s="4">
        <v>7377.37</v>
      </c>
    </row>
    <row r="12" spans="1:9" s="2" customFormat="1" x14ac:dyDescent="0.25">
      <c r="A12" s="4">
        <v>2</v>
      </c>
      <c r="B12" s="15"/>
      <c r="C12" s="15" t="s">
        <v>19</v>
      </c>
      <c r="D12" s="15"/>
      <c r="E12" s="15"/>
      <c r="F12" s="15"/>
      <c r="G12" s="15"/>
      <c r="H12" s="15"/>
      <c r="I12" s="15"/>
    </row>
    <row r="13" spans="1:9" s="2" customFormat="1" x14ac:dyDescent="0.25">
      <c r="A13" s="7" t="s">
        <v>21</v>
      </c>
      <c r="B13" s="15"/>
      <c r="C13" s="5" t="s">
        <v>20</v>
      </c>
      <c r="D13" s="4" t="s">
        <v>17</v>
      </c>
      <c r="E13" s="6" t="s">
        <v>18</v>
      </c>
      <c r="F13" s="6" t="s">
        <v>18</v>
      </c>
      <c r="G13" s="4" t="s">
        <v>18</v>
      </c>
      <c r="H13" s="4" t="s">
        <v>18</v>
      </c>
      <c r="I13" s="4" t="s">
        <v>18</v>
      </c>
    </row>
    <row r="14" spans="1:9" s="2" customFormat="1" x14ac:dyDescent="0.25">
      <c r="A14" s="7" t="s">
        <v>22</v>
      </c>
      <c r="B14" s="15"/>
      <c r="C14" s="5" t="s">
        <v>23</v>
      </c>
      <c r="D14" s="4" t="s">
        <v>17</v>
      </c>
      <c r="E14" s="9">
        <v>0.09</v>
      </c>
      <c r="F14" s="6">
        <f>165.06*2</f>
        <v>330.12</v>
      </c>
      <c r="G14" s="4" t="s">
        <v>18</v>
      </c>
      <c r="H14" s="4" t="s">
        <v>18</v>
      </c>
      <c r="I14" s="4">
        <v>4896.53</v>
      </c>
    </row>
    <row r="15" spans="1:9" s="2" customFormat="1" x14ac:dyDescent="0.25">
      <c r="A15" s="7" t="s">
        <v>24</v>
      </c>
      <c r="B15" s="15"/>
      <c r="C15" s="5" t="s">
        <v>25</v>
      </c>
      <c r="D15" s="4" t="s">
        <v>17</v>
      </c>
      <c r="E15" s="9">
        <v>2.4</v>
      </c>
      <c r="F15" s="6">
        <f>4401.6*2</f>
        <v>8803.2000000000007</v>
      </c>
      <c r="G15" s="4" t="s">
        <v>18</v>
      </c>
      <c r="H15" s="4" t="s">
        <v>18</v>
      </c>
      <c r="I15" s="4">
        <v>5044.04</v>
      </c>
    </row>
    <row r="16" spans="1:9" s="2" customFormat="1" x14ac:dyDescent="0.25">
      <c r="A16" s="7" t="s">
        <v>26</v>
      </c>
      <c r="B16" s="15"/>
      <c r="C16" s="5" t="s">
        <v>27</v>
      </c>
      <c r="D16" s="4" t="s">
        <v>17</v>
      </c>
      <c r="E16" s="9">
        <v>4</v>
      </c>
      <c r="F16" s="6">
        <f>7336*2</f>
        <v>14672</v>
      </c>
      <c r="G16" s="4" t="s">
        <v>18</v>
      </c>
      <c r="H16" s="4" t="s">
        <v>18</v>
      </c>
      <c r="I16" s="4">
        <v>17312.96</v>
      </c>
    </row>
    <row r="17" spans="1:9" s="2" customFormat="1" ht="45" x14ac:dyDescent="0.25">
      <c r="A17" s="7" t="s">
        <v>28</v>
      </c>
      <c r="B17" s="15"/>
      <c r="C17" s="5" t="s">
        <v>29</v>
      </c>
      <c r="D17" s="4" t="s">
        <v>17</v>
      </c>
      <c r="E17" s="9">
        <f>2.71+1.82+0.69+0.64+0.17+0.12</f>
        <v>6.15</v>
      </c>
      <c r="F17" s="6">
        <f>(4970.14+3337.88+1265.46+1173.76+311.78+220.08)*2</f>
        <v>22558.2</v>
      </c>
      <c r="G17" s="4" t="s">
        <v>18</v>
      </c>
      <c r="H17" s="4" t="s">
        <v>18</v>
      </c>
      <c r="I17" s="4">
        <f>1295.17+47622.11+5382.22+9235.08+15247.31+295.27</f>
        <v>79077.16</v>
      </c>
    </row>
    <row r="18" spans="1:9" s="2" customFormat="1" x14ac:dyDescent="0.25">
      <c r="A18" s="7" t="s">
        <v>30</v>
      </c>
      <c r="B18" s="15"/>
      <c r="C18" s="5" t="s">
        <v>31</v>
      </c>
      <c r="D18" s="4" t="s">
        <v>17</v>
      </c>
      <c r="E18" s="9">
        <v>0.78</v>
      </c>
      <c r="F18" s="6">
        <f>1430.52*2</f>
        <v>2861.04</v>
      </c>
      <c r="G18" s="4" t="s">
        <v>18</v>
      </c>
      <c r="H18" s="4" t="s">
        <v>18</v>
      </c>
      <c r="I18" s="4">
        <v>48228.25</v>
      </c>
    </row>
    <row r="19" spans="1:9" s="2" customFormat="1" x14ac:dyDescent="0.25">
      <c r="A19" s="7" t="s">
        <v>32</v>
      </c>
      <c r="B19" s="15"/>
      <c r="C19" s="5" t="s">
        <v>33</v>
      </c>
      <c r="D19" s="4" t="s">
        <v>17</v>
      </c>
      <c r="E19" s="9">
        <v>0.6</v>
      </c>
      <c r="F19" s="6">
        <f>1100.4*2</f>
        <v>2200.8000000000002</v>
      </c>
      <c r="G19" s="4" t="s">
        <v>18</v>
      </c>
      <c r="H19" s="4" t="s">
        <v>18</v>
      </c>
      <c r="I19" s="4">
        <v>4173.3500000000004</v>
      </c>
    </row>
    <row r="20" spans="1:9" s="2" customFormat="1" x14ac:dyDescent="0.25">
      <c r="A20" s="7" t="s">
        <v>34</v>
      </c>
      <c r="B20" s="15"/>
      <c r="C20" s="5" t="s">
        <v>35</v>
      </c>
      <c r="D20" s="4" t="s">
        <v>17</v>
      </c>
      <c r="E20" s="9">
        <v>15.45</v>
      </c>
      <c r="F20" s="6">
        <f>28335.3*2</f>
        <v>56670.6</v>
      </c>
      <c r="G20" s="4" t="s">
        <v>18</v>
      </c>
      <c r="H20" s="4" t="s">
        <v>18</v>
      </c>
      <c r="I20" s="4">
        <v>0</v>
      </c>
    </row>
    <row r="21" spans="1:9" s="2" customFormat="1" x14ac:dyDescent="0.25">
      <c r="A21" s="8"/>
      <c r="E21" s="10">
        <f>E11+E14+E15+E16+E17+E18+E19+E20</f>
        <v>33.47</v>
      </c>
      <c r="F21" s="11">
        <f>F11+F14+F15+F16+F17+F18+F19+F20</f>
        <v>122767.95999999999</v>
      </c>
      <c r="G21" s="11"/>
      <c r="H21" s="11"/>
      <c r="I21" s="11">
        <f>I11+I14+I15+I16+I17+I18+I19+I20</f>
        <v>166109.66</v>
      </c>
    </row>
    <row r="22" spans="1:9" s="2" customFormat="1" ht="30" customHeight="1" x14ac:dyDescent="0.25">
      <c r="A22" s="13" t="s">
        <v>44</v>
      </c>
      <c r="B22" s="13"/>
      <c r="C22" s="13"/>
      <c r="D22" s="13"/>
      <c r="E22" s="13"/>
      <c r="F22" s="13"/>
      <c r="G22" s="13"/>
      <c r="H22" s="13"/>
      <c r="I22" s="13"/>
    </row>
  </sheetData>
  <mergeCells count="9">
    <mergeCell ref="A22:I22"/>
    <mergeCell ref="A7:I7"/>
    <mergeCell ref="B11:B20"/>
    <mergeCell ref="A1:I1"/>
    <mergeCell ref="A2:I2"/>
    <mergeCell ref="A3:I3"/>
    <mergeCell ref="A4:I4"/>
    <mergeCell ref="A5:I5"/>
    <mergeCell ref="C12:I12"/>
  </mergeCells>
  <pageMargins left="0.31" right="0.31496062992125984" top="0.33" bottom="0.3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0" workbookViewId="0">
      <selection activeCell="A22" sqref="A1:I22"/>
    </sheetView>
  </sheetViews>
  <sheetFormatPr defaultRowHeight="15" x14ac:dyDescent="0.25"/>
  <cols>
    <col min="1" max="1" width="10.42578125" customWidth="1"/>
    <col min="2" max="2" width="17.28515625" customWidth="1"/>
    <col min="3" max="3" width="59" customWidth="1"/>
    <col min="4" max="4" width="10.42578125" customWidth="1"/>
    <col min="6" max="6" width="10.7109375" customWidth="1"/>
    <col min="7" max="7" width="12.42578125" customWidth="1"/>
    <col min="8" max="9" width="11.42578125" customWidth="1"/>
  </cols>
  <sheetData>
    <row r="1" spans="1:9" s="1" customFormat="1" ht="14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 x14ac:dyDescent="0.2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4.25" x14ac:dyDescent="0.2">
      <c r="A3" s="16" t="s">
        <v>38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4.25" x14ac:dyDescent="0.2">
      <c r="A4" s="16" t="s">
        <v>37</v>
      </c>
      <c r="B4" s="16"/>
      <c r="C4" s="16"/>
      <c r="D4" s="16"/>
      <c r="E4" s="16"/>
      <c r="F4" s="16"/>
      <c r="G4" s="16"/>
      <c r="H4" s="16"/>
      <c r="I4" s="16"/>
    </row>
    <row r="5" spans="1:9" s="1" customFormat="1" ht="14.25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7" spans="1:9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I8" t="s">
        <v>48</v>
      </c>
    </row>
    <row r="9" spans="1:9" s="3" customFormat="1" ht="120" x14ac:dyDescent="0.25">
      <c r="A9" s="4" t="s">
        <v>6</v>
      </c>
      <c r="B9" s="4" t="s">
        <v>7</v>
      </c>
      <c r="C9" s="4" t="s">
        <v>8</v>
      </c>
      <c r="D9" s="4" t="s">
        <v>9</v>
      </c>
      <c r="E9" s="12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s="2" customForma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s="2" customFormat="1" x14ac:dyDescent="0.25">
      <c r="A11" s="4">
        <v>1</v>
      </c>
      <c r="B11" s="15" t="s">
        <v>36</v>
      </c>
      <c r="C11" s="5" t="s">
        <v>16</v>
      </c>
      <c r="D11" s="4" t="s">
        <v>17</v>
      </c>
      <c r="E11" s="6">
        <v>4</v>
      </c>
      <c r="F11" s="6">
        <f>12263.2*3</f>
        <v>36789.600000000006</v>
      </c>
      <c r="G11" s="4" t="s">
        <v>18</v>
      </c>
      <c r="H11" s="4" t="s">
        <v>18</v>
      </c>
      <c r="I11" s="4">
        <v>10064.23</v>
      </c>
    </row>
    <row r="12" spans="1:9" s="2" customFormat="1" x14ac:dyDescent="0.25">
      <c r="A12" s="4">
        <v>2</v>
      </c>
      <c r="B12" s="15"/>
      <c r="C12" s="15" t="s">
        <v>19</v>
      </c>
      <c r="D12" s="15"/>
      <c r="E12" s="15"/>
      <c r="F12" s="15"/>
      <c r="G12" s="15"/>
      <c r="H12" s="15"/>
      <c r="I12" s="15"/>
    </row>
    <row r="13" spans="1:9" s="2" customFormat="1" x14ac:dyDescent="0.25">
      <c r="A13" s="7" t="s">
        <v>21</v>
      </c>
      <c r="B13" s="15"/>
      <c r="C13" s="5" t="s">
        <v>20</v>
      </c>
      <c r="D13" s="4" t="s">
        <v>17</v>
      </c>
      <c r="E13" s="9">
        <v>4.7</v>
      </c>
      <c r="F13" s="6">
        <f>14409.26*3</f>
        <v>43227.78</v>
      </c>
      <c r="G13" s="4" t="s">
        <v>18</v>
      </c>
      <c r="H13" s="4" t="s">
        <v>18</v>
      </c>
      <c r="I13" s="4">
        <v>1645.98</v>
      </c>
    </row>
    <row r="14" spans="1:9" s="2" customFormat="1" x14ac:dyDescent="0.25">
      <c r="A14" s="7" t="s">
        <v>22</v>
      </c>
      <c r="B14" s="15"/>
      <c r="C14" s="5" t="s">
        <v>23</v>
      </c>
      <c r="D14" s="4" t="s">
        <v>17</v>
      </c>
      <c r="E14" s="9">
        <v>0.09</v>
      </c>
      <c r="F14" s="6">
        <f>275.92*3</f>
        <v>827.76</v>
      </c>
      <c r="G14" s="4" t="s">
        <v>18</v>
      </c>
      <c r="H14" s="4" t="s">
        <v>18</v>
      </c>
      <c r="I14" s="4">
        <v>0</v>
      </c>
    </row>
    <row r="15" spans="1:9" s="2" customFormat="1" x14ac:dyDescent="0.25">
      <c r="A15" s="7" t="s">
        <v>24</v>
      </c>
      <c r="B15" s="15"/>
      <c r="C15" s="5" t="s">
        <v>25</v>
      </c>
      <c r="D15" s="4" t="s">
        <v>17</v>
      </c>
      <c r="E15" s="9">
        <v>1.84</v>
      </c>
      <c r="F15" s="6">
        <f>5641.07*3</f>
        <v>16923.21</v>
      </c>
      <c r="G15" s="4" t="s">
        <v>18</v>
      </c>
      <c r="H15" s="4" t="s">
        <v>18</v>
      </c>
      <c r="I15" s="4">
        <v>11827.48</v>
      </c>
    </row>
    <row r="16" spans="1:9" s="2" customFormat="1" x14ac:dyDescent="0.25">
      <c r="A16" s="7" t="s">
        <v>26</v>
      </c>
      <c r="B16" s="15"/>
      <c r="C16" s="5" t="s">
        <v>27</v>
      </c>
      <c r="D16" s="4" t="s">
        <v>17</v>
      </c>
      <c r="E16" s="9">
        <v>4</v>
      </c>
      <c r="F16" s="6">
        <f>12263.2*3</f>
        <v>36789.600000000006</v>
      </c>
      <c r="G16" s="4" t="s">
        <v>18</v>
      </c>
      <c r="H16" s="4" t="s">
        <v>18</v>
      </c>
      <c r="I16" s="4">
        <v>43411.73</v>
      </c>
    </row>
    <row r="17" spans="1:9" s="2" customFormat="1" ht="45" x14ac:dyDescent="0.25">
      <c r="A17" s="7" t="s">
        <v>28</v>
      </c>
      <c r="B17" s="15"/>
      <c r="C17" s="5" t="s">
        <v>29</v>
      </c>
      <c r="D17" s="4" t="s">
        <v>17</v>
      </c>
      <c r="E17" s="9">
        <f>0.12+2.62+1.82+0.69+0.64+0.17</f>
        <v>6.06</v>
      </c>
      <c r="F17" s="6">
        <f>(367.9+8032.4+5579.76+2115.4+1962.11+521.19)*3</f>
        <v>55736.28</v>
      </c>
      <c r="G17" s="4" t="s">
        <v>18</v>
      </c>
      <c r="H17" s="4" t="s">
        <v>18</v>
      </c>
      <c r="I17" s="4">
        <f>1194.37+45737.28+6667.78+7073.62+12260.03</f>
        <v>72933.08</v>
      </c>
    </row>
    <row r="18" spans="1:9" s="2" customFormat="1" x14ac:dyDescent="0.25">
      <c r="A18" s="7" t="s">
        <v>30</v>
      </c>
      <c r="B18" s="15"/>
      <c r="C18" s="5" t="s">
        <v>31</v>
      </c>
      <c r="D18" s="4" t="s">
        <v>17</v>
      </c>
      <c r="E18" s="9">
        <v>0.78</v>
      </c>
      <c r="F18" s="6">
        <f>2391.32*3</f>
        <v>7173.9600000000009</v>
      </c>
      <c r="G18" s="4" t="s">
        <v>18</v>
      </c>
      <c r="H18" s="4" t="s">
        <v>18</v>
      </c>
      <c r="I18" s="4">
        <v>125966.38</v>
      </c>
    </row>
    <row r="19" spans="1:9" s="2" customFormat="1" x14ac:dyDescent="0.25">
      <c r="A19" s="7" t="s">
        <v>32</v>
      </c>
      <c r="B19" s="15"/>
      <c r="C19" s="5" t="s">
        <v>33</v>
      </c>
      <c r="D19" s="4" t="s">
        <v>17</v>
      </c>
      <c r="E19" s="9">
        <v>0.6</v>
      </c>
      <c r="F19" s="6">
        <f>1839.48*3</f>
        <v>5518.4400000000005</v>
      </c>
      <c r="G19" s="4" t="s">
        <v>18</v>
      </c>
      <c r="H19" s="4" t="s">
        <v>18</v>
      </c>
      <c r="I19" s="4">
        <v>119864.48</v>
      </c>
    </row>
    <row r="20" spans="1:9" s="2" customFormat="1" x14ac:dyDescent="0.25">
      <c r="A20" s="7" t="s">
        <v>34</v>
      </c>
      <c r="B20" s="15"/>
      <c r="C20" s="5" t="s">
        <v>35</v>
      </c>
      <c r="D20" s="4" t="s">
        <v>17</v>
      </c>
      <c r="E20" s="9">
        <v>2.2000000000000002</v>
      </c>
      <c r="F20" s="6">
        <f>6744.76*3</f>
        <v>20234.28</v>
      </c>
      <c r="G20" s="4" t="s">
        <v>18</v>
      </c>
      <c r="H20" s="4" t="s">
        <v>18</v>
      </c>
      <c r="I20" s="4">
        <v>5805.6</v>
      </c>
    </row>
    <row r="21" spans="1:9" s="2" customFormat="1" x14ac:dyDescent="0.25">
      <c r="A21" s="8"/>
      <c r="E21" s="10">
        <f>E11+E14+E15+E16+E17+E18+E19+E20+E13</f>
        <v>24.27</v>
      </c>
      <c r="F21" s="11">
        <f>F11+F14+F15+F16+F17+F18+F19+F20+F13</f>
        <v>223220.91</v>
      </c>
      <c r="G21" s="11"/>
      <c r="H21" s="11"/>
      <c r="I21" s="11">
        <f>I11+I14+I15+I16+I17+I18+I19+I20+I13</f>
        <v>391518.95999999996</v>
      </c>
    </row>
    <row r="22" spans="1:9" s="2" customFormat="1" ht="30" customHeight="1" x14ac:dyDescent="0.25">
      <c r="A22" s="13" t="s">
        <v>45</v>
      </c>
      <c r="B22" s="13"/>
      <c r="C22" s="13"/>
      <c r="D22" s="13"/>
      <c r="E22" s="13"/>
      <c r="F22" s="13"/>
      <c r="G22" s="13"/>
      <c r="H22" s="13"/>
      <c r="I22" s="13"/>
    </row>
  </sheetData>
  <mergeCells count="9">
    <mergeCell ref="A7:I7"/>
    <mergeCell ref="B11:B20"/>
    <mergeCell ref="C12:I12"/>
    <mergeCell ref="A22:I22"/>
    <mergeCell ref="A1:I1"/>
    <mergeCell ref="A2:I2"/>
    <mergeCell ref="A3:I3"/>
    <mergeCell ref="A4:I4"/>
    <mergeCell ref="A5:I5"/>
  </mergeCells>
  <pageMargins left="0.5" right="0.19" top="0.49" bottom="0.3" header="0.31496062992125984" footer="0.31496062992125984"/>
  <pageSetup paperSize="9"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10" workbookViewId="0">
      <selection activeCell="A21" sqref="A1:I21"/>
    </sheetView>
  </sheetViews>
  <sheetFormatPr defaultRowHeight="15" x14ac:dyDescent="0.25"/>
  <cols>
    <col min="1" max="1" width="10.42578125" customWidth="1"/>
    <col min="2" max="2" width="17.42578125" customWidth="1"/>
    <col min="3" max="3" width="58.85546875" customWidth="1"/>
    <col min="4" max="4" width="10.42578125" customWidth="1"/>
    <col min="6" max="6" width="10.7109375" customWidth="1"/>
    <col min="7" max="7" width="12.42578125" customWidth="1"/>
    <col min="8" max="9" width="11.42578125" customWidth="1"/>
  </cols>
  <sheetData>
    <row r="1" spans="1:9" s="1" customFormat="1" ht="14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 x14ac:dyDescent="0.2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4.25" x14ac:dyDescent="0.2">
      <c r="A3" s="16" t="s">
        <v>38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4.25" x14ac:dyDescent="0.2">
      <c r="A4" s="16" t="s">
        <v>39</v>
      </c>
      <c r="B4" s="16"/>
      <c r="C4" s="16"/>
      <c r="D4" s="16"/>
      <c r="E4" s="16"/>
      <c r="F4" s="16"/>
      <c r="G4" s="16"/>
      <c r="H4" s="16"/>
      <c r="I4" s="16"/>
    </row>
    <row r="5" spans="1:9" s="1" customFormat="1" ht="14.25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7" spans="1:9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I8" t="s">
        <v>48</v>
      </c>
    </row>
    <row r="9" spans="1:9" s="3" customFormat="1" ht="120" x14ac:dyDescent="0.25">
      <c r="A9" s="4" t="s">
        <v>6</v>
      </c>
      <c r="B9" s="4" t="s">
        <v>7</v>
      </c>
      <c r="C9" s="4" t="s">
        <v>8</v>
      </c>
      <c r="D9" s="4" t="s">
        <v>9</v>
      </c>
      <c r="E9" s="12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s="2" customForma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s="2" customFormat="1" x14ac:dyDescent="0.25">
      <c r="A11" s="4">
        <v>1</v>
      </c>
      <c r="B11" s="17" t="s">
        <v>40</v>
      </c>
      <c r="C11" s="5" t="s">
        <v>16</v>
      </c>
      <c r="D11" s="4" t="s">
        <v>17</v>
      </c>
      <c r="E11" s="6">
        <v>4</v>
      </c>
      <c r="F11" s="6">
        <f>9692.8*3</f>
        <v>29078.399999999998</v>
      </c>
      <c r="G11" s="4" t="s">
        <v>18</v>
      </c>
      <c r="H11" s="4" t="s">
        <v>18</v>
      </c>
      <c r="I11" s="4">
        <v>9574.93</v>
      </c>
    </row>
    <row r="12" spans="1:9" s="2" customFormat="1" x14ac:dyDescent="0.25">
      <c r="A12" s="4">
        <v>2</v>
      </c>
      <c r="B12" s="17"/>
      <c r="C12" s="15" t="s">
        <v>19</v>
      </c>
      <c r="D12" s="15"/>
      <c r="E12" s="15"/>
      <c r="F12" s="15"/>
      <c r="G12" s="15"/>
      <c r="H12" s="15"/>
      <c r="I12" s="15"/>
    </row>
    <row r="13" spans="1:9" s="2" customFormat="1" x14ac:dyDescent="0.25">
      <c r="A13" s="7" t="s">
        <v>21</v>
      </c>
      <c r="B13" s="17"/>
      <c r="C13" s="5" t="s">
        <v>20</v>
      </c>
      <c r="D13" s="4" t="s">
        <v>17</v>
      </c>
      <c r="E13" s="6" t="s">
        <v>18</v>
      </c>
      <c r="F13" s="6" t="s">
        <v>18</v>
      </c>
      <c r="G13" s="4" t="s">
        <v>18</v>
      </c>
      <c r="H13" s="4" t="s">
        <v>18</v>
      </c>
      <c r="I13" s="4" t="s">
        <v>18</v>
      </c>
    </row>
    <row r="14" spans="1:9" s="2" customFormat="1" x14ac:dyDescent="0.25">
      <c r="A14" s="7" t="s">
        <v>22</v>
      </c>
      <c r="B14" s="17"/>
      <c r="C14" s="5" t="s">
        <v>23</v>
      </c>
      <c r="D14" s="4" t="s">
        <v>17</v>
      </c>
      <c r="E14" s="9">
        <v>0.09</v>
      </c>
      <c r="F14" s="6">
        <f>218.09*3</f>
        <v>654.27</v>
      </c>
      <c r="G14" s="4" t="s">
        <v>18</v>
      </c>
      <c r="H14" s="4" t="s">
        <v>18</v>
      </c>
      <c r="I14" s="4">
        <v>869.78</v>
      </c>
    </row>
    <row r="15" spans="1:9" s="2" customFormat="1" x14ac:dyDescent="0.25">
      <c r="A15" s="7" t="s">
        <v>24</v>
      </c>
      <c r="B15" s="17"/>
      <c r="C15" s="5" t="s">
        <v>25</v>
      </c>
      <c r="D15" s="4" t="s">
        <v>17</v>
      </c>
      <c r="E15" s="9">
        <v>2.4</v>
      </c>
      <c r="F15" s="6">
        <f>5815.68*3</f>
        <v>17447.04</v>
      </c>
      <c r="G15" s="4" t="s">
        <v>18</v>
      </c>
      <c r="H15" s="4" t="s">
        <v>18</v>
      </c>
      <c r="I15" s="4">
        <v>12162.32</v>
      </c>
    </row>
    <row r="16" spans="1:9" s="2" customFormat="1" x14ac:dyDescent="0.25">
      <c r="A16" s="7" t="s">
        <v>26</v>
      </c>
      <c r="B16" s="17"/>
      <c r="C16" s="5" t="s">
        <v>27</v>
      </c>
      <c r="D16" s="4" t="s">
        <v>17</v>
      </c>
      <c r="E16" s="9">
        <v>4</v>
      </c>
      <c r="F16" s="6">
        <f>9692.8*3</f>
        <v>29078.399999999998</v>
      </c>
      <c r="G16" s="4" t="s">
        <v>18</v>
      </c>
      <c r="H16" s="4" t="s">
        <v>18</v>
      </c>
      <c r="I16" s="4">
        <v>34312.51</v>
      </c>
    </row>
    <row r="17" spans="1:9" s="2" customFormat="1" ht="45" x14ac:dyDescent="0.25">
      <c r="A17" s="7" t="s">
        <v>28</v>
      </c>
      <c r="B17" s="17"/>
      <c r="C17" s="5" t="s">
        <v>29</v>
      </c>
      <c r="D17" s="4" t="s">
        <v>17</v>
      </c>
      <c r="E17" s="9">
        <f>0.12+2.71+1.82+0.69+0.64+0.17</f>
        <v>6.1499999999999995</v>
      </c>
      <c r="F17" s="6">
        <f>(290.78+6566.87+4410.22+1672.01+1550.85+411.94)*3</f>
        <v>44708.01</v>
      </c>
      <c r="G17" s="4" t="s">
        <v>18</v>
      </c>
      <c r="H17" s="4" t="s">
        <v>18</v>
      </c>
      <c r="I17" s="4">
        <f>376.04+285.01+13836.99+572.96+3506.51</f>
        <v>18577.510000000002</v>
      </c>
    </row>
    <row r="18" spans="1:9" s="2" customFormat="1" x14ac:dyDescent="0.25">
      <c r="A18" s="7" t="s">
        <v>30</v>
      </c>
      <c r="B18" s="17"/>
      <c r="C18" s="5" t="s">
        <v>31</v>
      </c>
      <c r="D18" s="4" t="s">
        <v>17</v>
      </c>
      <c r="E18" s="9">
        <v>0.78</v>
      </c>
      <c r="F18" s="6">
        <f>1890.1*3</f>
        <v>5670.2999999999993</v>
      </c>
      <c r="G18" s="4" t="s">
        <v>18</v>
      </c>
      <c r="H18" s="4" t="s">
        <v>18</v>
      </c>
      <c r="I18" s="4">
        <v>69501.03</v>
      </c>
    </row>
    <row r="19" spans="1:9" s="2" customFormat="1" x14ac:dyDescent="0.25">
      <c r="A19" s="7" t="s">
        <v>32</v>
      </c>
      <c r="B19" s="17"/>
      <c r="C19" s="5" t="s">
        <v>33</v>
      </c>
      <c r="D19" s="4" t="s">
        <v>17</v>
      </c>
      <c r="E19" s="9">
        <v>0.6</v>
      </c>
      <c r="F19" s="6">
        <f>1453.92*3</f>
        <v>4361.76</v>
      </c>
      <c r="G19" s="4" t="s">
        <v>18</v>
      </c>
      <c r="H19" s="4" t="s">
        <v>18</v>
      </c>
      <c r="I19" s="4">
        <v>8802.82</v>
      </c>
    </row>
    <row r="20" spans="1:9" s="2" customFormat="1" x14ac:dyDescent="0.25">
      <c r="A20" s="7" t="s">
        <v>34</v>
      </c>
      <c r="B20" s="17"/>
      <c r="C20" s="5" t="s">
        <v>35</v>
      </c>
      <c r="D20" s="4" t="s">
        <v>17</v>
      </c>
      <c r="E20" s="9">
        <v>15.79</v>
      </c>
      <c r="F20" s="6">
        <f>38262.33*3</f>
        <v>114786.99</v>
      </c>
      <c r="G20" s="4" t="s">
        <v>18</v>
      </c>
      <c r="H20" s="4" t="s">
        <v>18</v>
      </c>
      <c r="I20" s="4">
        <v>0</v>
      </c>
    </row>
    <row r="21" spans="1:9" s="2" customFormat="1" x14ac:dyDescent="0.25">
      <c r="A21" s="8"/>
      <c r="E21" s="10">
        <f>E11+E14+E15+E16+E17+E18+E19+E20</f>
        <v>33.81</v>
      </c>
      <c r="F21" s="11">
        <f>F11+F14+F15+F16+F17+F18+F19+F20</f>
        <v>245785.16999999998</v>
      </c>
      <c r="G21" s="11"/>
      <c r="H21" s="11"/>
      <c r="I21" s="11">
        <f>I11+I14+I15+I16+I17+I18+I19+I20</f>
        <v>153800.90000000002</v>
      </c>
    </row>
    <row r="22" spans="1:9" s="2" customFormat="1" ht="24.75" customHeight="1" x14ac:dyDescent="0.25">
      <c r="A22" s="13" t="s">
        <v>46</v>
      </c>
      <c r="B22" s="13"/>
      <c r="C22" s="13"/>
      <c r="D22" s="13"/>
      <c r="E22" s="13"/>
      <c r="F22" s="13"/>
      <c r="G22" s="13"/>
      <c r="H22" s="13"/>
      <c r="I22" s="13"/>
    </row>
    <row r="23" spans="1:9" s="2" customFormat="1" ht="29.25" customHeight="1" x14ac:dyDescent="0.25">
      <c r="I23" s="11"/>
    </row>
  </sheetData>
  <mergeCells count="9">
    <mergeCell ref="A7:I7"/>
    <mergeCell ref="B11:B20"/>
    <mergeCell ref="C12:I12"/>
    <mergeCell ref="A22:I22"/>
    <mergeCell ref="A1:I1"/>
    <mergeCell ref="A2:I2"/>
    <mergeCell ref="A3:I3"/>
    <mergeCell ref="A4:I4"/>
    <mergeCell ref="A5:I5"/>
  </mergeCells>
  <pageMargins left="0.5" right="0.28000000000000003" top="0.46" bottom="0.32" header="0.31496062992125984" footer="0.31496062992125984"/>
  <pageSetup paperSize="9"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6" workbookViewId="0">
      <selection activeCell="C10" sqref="C10"/>
    </sheetView>
  </sheetViews>
  <sheetFormatPr defaultRowHeight="15" x14ac:dyDescent="0.25"/>
  <cols>
    <col min="1" max="1" width="10.42578125" customWidth="1"/>
    <col min="2" max="2" width="18.28515625" customWidth="1"/>
    <col min="3" max="3" width="59.140625" customWidth="1"/>
    <col min="4" max="4" width="10.42578125" customWidth="1"/>
    <col min="6" max="6" width="10.7109375" customWidth="1"/>
    <col min="7" max="7" width="12.42578125" customWidth="1"/>
    <col min="8" max="9" width="11.42578125" customWidth="1"/>
  </cols>
  <sheetData>
    <row r="1" spans="1:9" s="1" customFormat="1" ht="14.2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 x14ac:dyDescent="0.2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4.25" x14ac:dyDescent="0.2">
      <c r="A3" s="16" t="s">
        <v>38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4.25" x14ac:dyDescent="0.2">
      <c r="A4" s="16" t="s">
        <v>41</v>
      </c>
      <c r="B4" s="16"/>
      <c r="C4" s="16"/>
      <c r="D4" s="16"/>
      <c r="E4" s="16"/>
      <c r="F4" s="16"/>
      <c r="G4" s="16"/>
      <c r="H4" s="16"/>
      <c r="I4" s="16"/>
    </row>
    <row r="5" spans="1:9" s="1" customFormat="1" ht="14.25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7" spans="1:9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I8" t="s">
        <v>48</v>
      </c>
    </row>
    <row r="9" spans="1:9" s="3" customFormat="1" ht="120" x14ac:dyDescent="0.25">
      <c r="A9" s="4" t="s">
        <v>6</v>
      </c>
      <c r="B9" s="4" t="s">
        <v>7</v>
      </c>
      <c r="C9" s="4" t="s">
        <v>8</v>
      </c>
      <c r="D9" s="4" t="s">
        <v>9</v>
      </c>
      <c r="E9" s="12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s="2" customForma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s="2" customFormat="1" x14ac:dyDescent="0.25">
      <c r="A11" s="4">
        <v>1</v>
      </c>
      <c r="B11" s="17" t="s">
        <v>42</v>
      </c>
      <c r="C11" s="5" t="s">
        <v>16</v>
      </c>
      <c r="D11" s="4" t="s">
        <v>17</v>
      </c>
      <c r="E11" s="6">
        <v>4</v>
      </c>
      <c r="F11" s="6">
        <f>9672.4*3</f>
        <v>29017.199999999997</v>
      </c>
      <c r="G11" s="4" t="s">
        <v>18</v>
      </c>
      <c r="H11" s="4" t="s">
        <v>18</v>
      </c>
      <c r="I11" s="4">
        <v>12340.57</v>
      </c>
    </row>
    <row r="12" spans="1:9" s="2" customFormat="1" x14ac:dyDescent="0.25">
      <c r="A12" s="4">
        <v>2</v>
      </c>
      <c r="B12" s="17"/>
      <c r="C12" s="15" t="s">
        <v>19</v>
      </c>
      <c r="D12" s="15"/>
      <c r="E12" s="15"/>
      <c r="F12" s="15"/>
      <c r="G12" s="15"/>
      <c r="H12" s="15"/>
      <c r="I12" s="15"/>
    </row>
    <row r="13" spans="1:9" s="2" customFormat="1" x14ac:dyDescent="0.25">
      <c r="A13" s="7" t="s">
        <v>21</v>
      </c>
      <c r="B13" s="17"/>
      <c r="C13" s="5" t="s">
        <v>20</v>
      </c>
      <c r="D13" s="4" t="s">
        <v>17</v>
      </c>
      <c r="E13" s="9">
        <v>6.5</v>
      </c>
      <c r="F13" s="6">
        <f>15717.65*3</f>
        <v>47152.95</v>
      </c>
      <c r="G13" s="4" t="s">
        <v>43</v>
      </c>
      <c r="H13" s="4">
        <v>-20432.98</v>
      </c>
      <c r="I13" s="4">
        <v>3585.81</v>
      </c>
    </row>
    <row r="14" spans="1:9" s="2" customFormat="1" x14ac:dyDescent="0.25">
      <c r="A14" s="7" t="s">
        <v>22</v>
      </c>
      <c r="B14" s="17"/>
      <c r="C14" s="5" t="s">
        <v>23</v>
      </c>
      <c r="D14" s="4" t="s">
        <v>17</v>
      </c>
      <c r="E14" s="9">
        <v>0.09</v>
      </c>
      <c r="F14" s="6">
        <f>217.63*3</f>
        <v>652.89</v>
      </c>
      <c r="G14" s="4" t="s">
        <v>18</v>
      </c>
      <c r="H14" s="4" t="s">
        <v>18</v>
      </c>
      <c r="I14" s="4">
        <v>1025.07</v>
      </c>
    </row>
    <row r="15" spans="1:9" s="2" customFormat="1" x14ac:dyDescent="0.25">
      <c r="A15" s="7" t="s">
        <v>24</v>
      </c>
      <c r="B15" s="17"/>
      <c r="C15" s="5" t="s">
        <v>25</v>
      </c>
      <c r="D15" s="4" t="s">
        <v>17</v>
      </c>
      <c r="E15" s="9">
        <v>1.06</v>
      </c>
      <c r="F15" s="6">
        <f>2563.19*3</f>
        <v>7689.57</v>
      </c>
      <c r="G15" s="4" t="s">
        <v>18</v>
      </c>
      <c r="H15" s="4" t="s">
        <v>18</v>
      </c>
      <c r="I15" s="4">
        <v>5585.73</v>
      </c>
    </row>
    <row r="16" spans="1:9" s="2" customFormat="1" x14ac:dyDescent="0.25">
      <c r="A16" s="7" t="s">
        <v>26</v>
      </c>
      <c r="B16" s="17"/>
      <c r="C16" s="5" t="s">
        <v>27</v>
      </c>
      <c r="D16" s="4" t="s">
        <v>17</v>
      </c>
      <c r="E16" s="9">
        <v>4</v>
      </c>
      <c r="F16" s="6">
        <f>9672.4*3</f>
        <v>29017.199999999997</v>
      </c>
      <c r="G16" s="4" t="s">
        <v>18</v>
      </c>
      <c r="H16" s="4" t="s">
        <v>18</v>
      </c>
      <c r="I16" s="4">
        <v>34240.300000000003</v>
      </c>
    </row>
    <row r="17" spans="1:9" s="2" customFormat="1" ht="45" x14ac:dyDescent="0.25">
      <c r="A17" s="7" t="s">
        <v>28</v>
      </c>
      <c r="B17" s="17"/>
      <c r="C17" s="5" t="s">
        <v>29</v>
      </c>
      <c r="D17" s="4" t="s">
        <v>17</v>
      </c>
      <c r="E17" s="9">
        <f>0.24+0.64+1.8+1.43+1.82+0.69+0.64+0.17</f>
        <v>7.4300000000000006</v>
      </c>
      <c r="F17" s="6">
        <f>(580.34+1547.58+4352.58+3457.88+4400.94+1668.49+1547.58+411.08)*3</f>
        <v>53899.41</v>
      </c>
      <c r="G17" s="4" t="s">
        <v>18</v>
      </c>
      <c r="H17" s="4" t="s">
        <v>18</v>
      </c>
      <c r="I17" s="4">
        <f>2942.65+16749.4+665.01+10909.91+2060.01</f>
        <v>33326.980000000003</v>
      </c>
    </row>
    <row r="18" spans="1:9" s="2" customFormat="1" x14ac:dyDescent="0.25">
      <c r="A18" s="7" t="s">
        <v>30</v>
      </c>
      <c r="B18" s="17"/>
      <c r="C18" s="5" t="s">
        <v>31</v>
      </c>
      <c r="D18" s="4" t="s">
        <v>17</v>
      </c>
      <c r="E18" s="9">
        <v>0.78</v>
      </c>
      <c r="F18" s="6">
        <f>1886.12*3</f>
        <v>5658.36</v>
      </c>
      <c r="G18" s="4" t="s">
        <v>18</v>
      </c>
      <c r="H18" s="4" t="s">
        <v>18</v>
      </c>
      <c r="I18" s="4">
        <v>68077.259999999995</v>
      </c>
    </row>
    <row r="19" spans="1:9" s="2" customFormat="1" x14ac:dyDescent="0.25">
      <c r="A19" s="7" t="s">
        <v>32</v>
      </c>
      <c r="B19" s="17"/>
      <c r="C19" s="5" t="s">
        <v>33</v>
      </c>
      <c r="D19" s="4" t="s">
        <v>17</v>
      </c>
      <c r="E19" s="9">
        <f>0.72</f>
        <v>0.72</v>
      </c>
      <c r="F19" s="6">
        <f>1741.03*3</f>
        <v>5223.09</v>
      </c>
      <c r="G19" s="4" t="s">
        <v>18</v>
      </c>
      <c r="H19" s="4" t="s">
        <v>18</v>
      </c>
      <c r="I19" s="4">
        <v>29582.91</v>
      </c>
    </row>
    <row r="20" spans="1:9" s="2" customFormat="1" x14ac:dyDescent="0.25">
      <c r="A20" s="7" t="s">
        <v>34</v>
      </c>
      <c r="B20" s="17"/>
      <c r="C20" s="5" t="s">
        <v>35</v>
      </c>
      <c r="D20" s="4" t="s">
        <v>17</v>
      </c>
      <c r="E20" s="9">
        <v>3.64</v>
      </c>
      <c r="F20" s="6">
        <f>8801.88*3</f>
        <v>26405.64</v>
      </c>
      <c r="G20" s="4" t="s">
        <v>18</v>
      </c>
      <c r="H20" s="4" t="s">
        <v>18</v>
      </c>
      <c r="I20" s="4">
        <v>0</v>
      </c>
    </row>
    <row r="21" spans="1:9" s="2" customFormat="1" x14ac:dyDescent="0.25">
      <c r="A21" s="8"/>
      <c r="E21" s="10">
        <f>E11+E14+E15+E16+E17+E18+E19+E20+E13</f>
        <v>28.220000000000002</v>
      </c>
      <c r="F21" s="11">
        <f>F11+F14+F15+F16+F17+F18+F19+F20+F13</f>
        <v>204716.31</v>
      </c>
      <c r="G21" s="11"/>
      <c r="H21" s="11"/>
      <c r="I21" s="11">
        <f>I11+I14+I15+I16+I17+I18+I19+I20+I13</f>
        <v>187764.62999999998</v>
      </c>
    </row>
    <row r="22" spans="1:9" s="2" customFormat="1" ht="30" customHeight="1" x14ac:dyDescent="0.25">
      <c r="A22" s="13" t="s">
        <v>47</v>
      </c>
      <c r="B22" s="13"/>
      <c r="C22" s="13"/>
      <c r="D22" s="13"/>
      <c r="E22" s="13"/>
      <c r="F22" s="13"/>
      <c r="G22" s="13"/>
      <c r="H22" s="13"/>
      <c r="I22" s="13"/>
    </row>
  </sheetData>
  <mergeCells count="9">
    <mergeCell ref="A7:I7"/>
    <mergeCell ref="B11:B20"/>
    <mergeCell ref="C12:I12"/>
    <mergeCell ref="A22:I22"/>
    <mergeCell ref="A1:I1"/>
    <mergeCell ref="A2:I2"/>
    <mergeCell ref="A3:I3"/>
    <mergeCell ref="A4:I4"/>
    <mergeCell ref="A5:I5"/>
  </mergeCells>
  <pageMargins left="0.41" right="0.27" top="0.49" bottom="0.28999999999999998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Дз37</vt:lpstr>
      <vt:lpstr>Желез1а</vt:lpstr>
      <vt:lpstr>Желез2</vt:lpstr>
      <vt:lpstr>Желез3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Валерьевна Ладарева</dc:creator>
  <cp:lastModifiedBy>Ирина Валерьевна Ладарева</cp:lastModifiedBy>
  <cp:lastPrinted>2019-03-19T05:03:02Z</cp:lastPrinted>
  <dcterms:created xsi:type="dcterms:W3CDTF">2019-03-11T04:07:08Z</dcterms:created>
  <dcterms:modified xsi:type="dcterms:W3CDTF">2019-03-19T05:03:04Z</dcterms:modified>
</cp:coreProperties>
</file>